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65446" windowWidth="12120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<sst xmlns="http://schemas.openxmlformats.org/spreadsheetml/2006/main" count="87" uniqueCount="63">
  <si>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NH</t>
  </si>
  <si>
    <t>x</t>
  </si>
  <si>
    <t>y</t>
  </si>
  <si>
    <t>OH</t>
  </si>
  <si>
    <t>Bod před kořen.NH</t>
  </si>
  <si>
    <t>Bod kořen NH</t>
  </si>
  <si>
    <t>Bod před konc.NH</t>
  </si>
  <si>
    <t>Bod konc. NH</t>
  </si>
  <si>
    <t>Bod za kořen.OH</t>
  </si>
  <si>
    <t>Bod za konc.OH</t>
  </si>
  <si>
    <t>Přední bod bSAT</t>
  </si>
  <si>
    <t>Zadní bod bSAT</t>
  </si>
  <si>
    <t>b SAT (mm)</t>
  </si>
  <si>
    <t>kořenový profil</t>
  </si>
  <si>
    <t>koncový profil</t>
  </si>
  <si>
    <t>1. Zadání hodnot křídla</t>
  </si>
  <si>
    <r>
      <t>ZADÁVEJTE POUZE</t>
    </r>
    <r>
      <rPr>
        <b/>
        <sz val="11"/>
        <color indexed="12"/>
        <rFont val="Arial CE"/>
        <family val="2"/>
      </rPr>
      <t xml:space="preserve"> MODRÉ </t>
    </r>
    <r>
      <rPr>
        <b/>
        <sz val="11"/>
        <color indexed="8"/>
        <rFont val="Arial CE"/>
        <family val="2"/>
      </rPr>
      <t>HODNOTY</t>
    </r>
  </si>
  <si>
    <t>2. Zadání hodnot výškovky</t>
  </si>
  <si>
    <t>3. Vzdálenost počátků křídla v počátku výškovky</t>
  </si>
  <si>
    <t>NV</t>
  </si>
  <si>
    <t>OV</t>
  </si>
  <si>
    <t>b SAT výškovky (mm)</t>
  </si>
  <si>
    <t>b SAT křídla (mm)</t>
  </si>
  <si>
    <t>X bSAT k</t>
  </si>
  <si>
    <t>X bSAT v</t>
  </si>
  <si>
    <t>Rozpětí</t>
  </si>
  <si>
    <t>TYP MODELU</t>
  </si>
  <si>
    <t>R (v % bsat)</t>
  </si>
  <si>
    <t>Kořen křídla</t>
  </si>
  <si>
    <t>motorové</t>
  </si>
  <si>
    <t>rekreační</t>
  </si>
  <si>
    <t>10 až 15</t>
  </si>
  <si>
    <t>Konec křídla</t>
  </si>
  <si>
    <t>akrobatické</t>
  </si>
  <si>
    <t>5 až 10</t>
  </si>
  <si>
    <t>větroně</t>
  </si>
  <si>
    <t>5 až 8</t>
  </si>
  <si>
    <t>Rozpětí VOP</t>
  </si>
  <si>
    <t>soutěžní</t>
  </si>
  <si>
    <t>3 až 5</t>
  </si>
  <si>
    <t>Kořen VOP</t>
  </si>
  <si>
    <t>Konec VOP</t>
  </si>
  <si>
    <t>Střední aerodinam. tětiva</t>
  </si>
  <si>
    <t>Vzdálenos stř. aerod. tětiv</t>
  </si>
  <si>
    <t>Koeficient</t>
  </si>
  <si>
    <t>5. Výpočet bodů křídla pro konstrukci bSAT</t>
  </si>
  <si>
    <t>6. Výpočet bodů výškovky pro konstrukci bSAT</t>
  </si>
  <si>
    <t>7. Konečný výsledek</t>
  </si>
  <si>
    <t>4. Koeficient těžištní zásoby R (v %)</t>
  </si>
  <si>
    <t>Plocha křídla</t>
  </si>
  <si>
    <t>Plocha výšk.</t>
  </si>
  <si>
    <t>Neutrální bod</t>
  </si>
  <si>
    <t>modelu      =</t>
  </si>
  <si>
    <t>Od hrany    =</t>
  </si>
  <si>
    <t>S       =</t>
  </si>
  <si>
    <t>Svop =</t>
  </si>
  <si>
    <t>Avop =</t>
  </si>
  <si>
    <t>Xnb1 =</t>
  </si>
  <si>
    <t>Xnb   =</t>
  </si>
  <si>
    <t>Xt      =</t>
  </si>
  <si>
    <t>Výsledné těžiště modelu od náběžné hrany křídla =</t>
  </si>
  <si>
    <t>=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</si>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</sst>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00"/>
    <numFmt numFmtId="166" formatCode="0.0"/>
  </numFmts>
  <fonts count="31">
    <font>
      <sz val="10"/>
      <name val="Arial CE"/>
      <family val="0"/>
    </font>
    <font>
      <sz val="20"/>
      <name val="Arial CE"/>
      <family val="0"/>
    </font>
    <font>
      <sz val="23"/>
      <name val="Arial CE"/>
      <family val="0"/>
    </font>
    <font>
      <b/>
      <sz val="14.5"/>
      <name val="Arial CE"/>
      <family val="2"/>
    </font>
    <font>
      <b/>
      <sz val="11"/>
      <name val="Arial CE"/>
      <family val="2"/>
    </font>
    <font>
      <sz val="9.75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sz val="10"/>
      <color indexed="14"/>
      <name val="Arial CE"/>
      <family val="2"/>
    </font>
    <font>
      <sz val="12"/>
      <color indexed="33"/>
      <name val="Arial CE"/>
      <family val="2"/>
    </font>
    <font>
      <sz val="10"/>
      <color indexed="16"/>
      <name val="Arial CE"/>
      <family val="2"/>
    </font>
    <font>
      <sz val="12"/>
      <color indexed="60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2"/>
    </font>
    <font>
      <sz val="8.25"/>
      <name val="Arial CE"/>
      <family val="2"/>
    </font>
    <font>
      <sz val="10"/>
      <color indexed="61"/>
      <name val="Arial CE"/>
      <family val="2"/>
    </font>
    <font>
      <b/>
      <sz val="12"/>
      <color indexed="61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46"/>
      <name val="Arial CE"/>
      <family val="2"/>
    </font>
    <font>
      <sz val="10"/>
      <color indexed="60"/>
      <name val="Arial CE"/>
      <family val="2"/>
    </font>
    <font>
      <b/>
      <sz val="11"/>
      <color indexed="53"/>
      <name val="Arial CE"/>
      <family val="2"/>
    </font>
    <font>
      <b/>
      <sz val="10"/>
      <color indexed="10"/>
      <name val="Arial CE"/>
      <family val="2"/>
    </font>
    <font>
      <sz val="14.5"/>
      <name val="Arial CE"/>
      <family val="2"/>
    </font>
    <font>
      <sz val="10.75"/>
      <color indexed="60"/>
      <name val="Arial CE"/>
      <family val="2"/>
    </font>
    <font>
      <sz val="10.75"/>
      <color indexed="33"/>
      <name val="Arial CE"/>
      <family val="2"/>
    </font>
    <font>
      <b/>
      <i/>
      <sz val="18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3" xfId="0" applyFill="1" applyBorder="1" applyAlignment="1">
      <alignment/>
    </xf>
    <xf numFmtId="0" fontId="20" fillId="5" borderId="2" xfId="0" applyFont="1" applyFill="1" applyBorder="1" applyAlignment="1">
      <alignment/>
    </xf>
    <xf numFmtId="0" fontId="20" fillId="5" borderId="3" xfId="0" applyFont="1" applyFill="1" applyBorder="1" applyAlignment="1">
      <alignment/>
    </xf>
    <xf numFmtId="0" fontId="20" fillId="5" borderId="4" xfId="0" applyFont="1" applyFill="1" applyBorder="1" applyAlignment="1">
      <alignment/>
    </xf>
    <xf numFmtId="0" fontId="0" fillId="4" borderId="14" xfId="0" applyFill="1" applyBorder="1" applyAlignment="1">
      <alignment/>
    </xf>
    <xf numFmtId="17" fontId="0" fillId="4" borderId="13" xfId="0" applyNumberFormat="1" applyFill="1" applyBorder="1" applyAlignment="1">
      <alignment/>
    </xf>
    <xf numFmtId="17" fontId="0" fillId="4" borderId="15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7" xfId="0" applyFill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30" fillId="6" borderId="2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5725"/>
          <c:w val="0.947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List1!$D$3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List1!$C$5:$C$6</c:f>
              <c:numCache/>
            </c:numRef>
          </c:xVal>
          <c:yVal>
            <c:numRef>
              <c:f>List1!$D$5:$D$6</c:f>
              <c:numCache/>
            </c:numRef>
          </c:yVal>
          <c:smooth val="0"/>
        </c:ser>
        <c:ser>
          <c:idx val="1"/>
          <c:order val="1"/>
          <c:tx>
            <c:strRef>
              <c:f>List1!$E$3</c:f>
              <c:strCache>
                <c:ptCount val="1"/>
                <c:pt idx="0">
                  <c:v>OH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List1!$C$5:$C$6</c:f>
              <c:numCache/>
            </c:numRef>
          </c:xVal>
          <c:yVal>
            <c:numRef>
              <c:f>List1!$E$5:$E$6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000"/>
            </c:trendlineLbl>
          </c:trendline>
          <c:xVal>
            <c:numRef>
              <c:f>(List1!$C$36,List1!$C$40)</c:f>
              <c:numCache/>
            </c:numRef>
          </c:xVal>
          <c:yVal>
            <c:numRef>
              <c:f>(List1!$D$36,List1!$D$40)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9933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9933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9933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(List1!$C$37,List1!$C$39)</c:f>
              <c:numCache/>
            </c:numRef>
          </c:xVal>
          <c:yVal>
            <c:numRef>
              <c:f>(List1!$D$37,List1!$D$39)</c:f>
              <c:numCache/>
            </c:numRef>
          </c:yVal>
          <c:smooth val="0"/>
        </c:ser>
        <c:ser>
          <c:idx val="4"/>
          <c:order val="4"/>
          <c:tx>
            <c:strRef>
              <c:f>List1!$B$54</c:f>
              <c:strCache>
                <c:ptCount val="1"/>
                <c:pt idx="0">
                  <c:v>b SAT (mm)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List1!$C$52:$C$53</c:f>
              <c:numCache/>
            </c:numRef>
          </c:xVal>
          <c:yVal>
            <c:numRef>
              <c:f>List1!$D$52:$D$53</c:f>
              <c:numCache/>
            </c:numRef>
          </c:yVal>
          <c:smooth val="0"/>
        </c:ser>
        <c:ser>
          <c:idx val="7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(List1!$C$5,List1!$C$51)</c:f>
              <c:numCache/>
            </c:numRef>
          </c:xVal>
          <c:yVal>
            <c:numRef>
              <c:f>(List1!$E$55,List1!$E$55)</c:f>
              <c:numCache/>
            </c:numRef>
          </c:yVal>
          <c:smooth val="0"/>
        </c:ser>
        <c:ser>
          <c:idx val="8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(List1!$C$5,List1!$C$5)</c:f>
              <c:numCache/>
            </c:numRef>
          </c:xVal>
          <c:yVal>
            <c:numRef>
              <c:f>(List1!$C$5,List1!$C$15)</c:f>
              <c:numCache/>
            </c:numRef>
          </c:yVal>
          <c:smooth val="0"/>
        </c:ser>
        <c:ser>
          <c:idx val="9"/>
          <c:order val="7"/>
          <c:tx>
            <c:v>NV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List1!$C$11:$C$12</c:f>
              <c:numCache/>
            </c:numRef>
          </c:xVal>
          <c:yVal>
            <c:numRef>
              <c:f>List1!$D$16:$D$17</c:f>
              <c:numCache/>
            </c:numRef>
          </c:yVal>
          <c:smooth val="0"/>
        </c:ser>
        <c:ser>
          <c:idx val="10"/>
          <c:order val="8"/>
          <c:tx>
            <c:v>OV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List1!$C$11:$C$12</c:f>
              <c:numCache/>
            </c:numRef>
          </c:xVal>
          <c:yVal>
            <c:numRef>
              <c:f>List1!$E$16:$E$17</c:f>
              <c:numCache/>
            </c:numRef>
          </c:yVal>
          <c:smooth val="0"/>
        </c:ser>
        <c:ser>
          <c:idx val="11"/>
          <c:order val="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List1!$C$11:$C$12</c:f>
              <c:numCache/>
            </c:numRef>
          </c:xVal>
          <c:yVal>
            <c:numRef>
              <c:f>(List1!$D$44,List1!$D$48)</c:f>
              <c:numCache/>
            </c:numRef>
          </c:yVal>
          <c:smooth val="0"/>
        </c:ser>
        <c:ser>
          <c:idx val="12"/>
          <c:order val="1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9933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9933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9933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List1!$C$11:$C$12</c:f>
              <c:numCache/>
            </c:numRef>
          </c:xVal>
          <c:yVal>
            <c:numRef>
              <c:f>(List1!$D$45,List1!$D$47)</c:f>
              <c:numCache/>
            </c:numRef>
          </c:yVal>
          <c:smooth val="0"/>
        </c:ser>
        <c:ser>
          <c:idx val="13"/>
          <c:order val="11"/>
          <c:tx>
            <c:v>bSATv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List1!$C$58:$C$59</c:f>
              <c:numCache/>
            </c:numRef>
          </c:xVal>
          <c:yVal>
            <c:numRef>
              <c:f>List1!$D$58:$D$59</c:f>
              <c:numCache/>
            </c:numRef>
          </c:yVal>
          <c:smooth val="0"/>
        </c:ser>
        <c:ser>
          <c:idx val="14"/>
          <c:order val="1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(List1!$C$11,List1!$C$13)</c:f>
              <c:numCache/>
            </c:numRef>
          </c:xVal>
          <c:yVal>
            <c:numRef>
              <c:f>(List1!$E$61,List1!$E$61)</c:f>
              <c:numCache/>
            </c:numRef>
          </c:yVal>
          <c:smooth val="0"/>
        </c:ser>
        <c:ser>
          <c:idx val="5"/>
          <c:order val="13"/>
          <c:tx>
            <c:v>Těžiště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List1!$G$1</c:f>
              <c:numCache/>
            </c:numRef>
          </c:yVal>
          <c:smooth val="0"/>
        </c:ser>
        <c:axId val="1117876"/>
        <c:axId val="10060885"/>
      </c:scatterChart>
      <c:valAx>
        <c:axId val="11178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E"/>
                    <a:ea typeface="Arial CE"/>
                    <a:cs typeface="Arial CE"/>
                  </a:rPr>
                  <a:t>rozpětí-hodnoty x (mm)</a:t>
                </a:r>
              </a:p>
            </c:rich>
          </c:tx>
          <c:layout>
            <c:manualLayout>
              <c:xMode val="factor"/>
              <c:yMode val="factor"/>
              <c:x val="0.001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high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60885"/>
        <c:crossesAt val="200"/>
        <c:crossBetween val="midCat"/>
        <c:dispUnits/>
        <c:majorUnit val="50"/>
        <c:minorUnit val="10"/>
      </c:val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E"/>
                    <a:ea typeface="Arial CE"/>
                    <a:cs typeface="Arial CE"/>
                  </a:rPr>
                  <a:t>podélná osa-y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17876"/>
        <c:crossesAt val="0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7</xdr:row>
      <xdr:rowOff>0</xdr:rowOff>
    </xdr:from>
    <xdr:to>
      <xdr:col>17</xdr:col>
      <xdr:colOff>66675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6038850" y="1457325"/>
        <a:ext cx="80295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77</xdr:row>
      <xdr:rowOff>9525</xdr:rowOff>
    </xdr:from>
    <xdr:to>
      <xdr:col>1</xdr:col>
      <xdr:colOff>285750</xdr:colOff>
      <xdr:row>77</xdr:row>
      <xdr:rowOff>9525</xdr:rowOff>
    </xdr:to>
    <xdr:sp>
      <xdr:nvSpPr>
        <xdr:cNvPr id="2" name="Line 3"/>
        <xdr:cNvSpPr>
          <a:spLocks/>
        </xdr:cNvSpPr>
      </xdr:nvSpPr>
      <xdr:spPr>
        <a:xfrm>
          <a:off x="971550" y="1382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77</xdr:row>
      <xdr:rowOff>9525</xdr:rowOff>
    </xdr:from>
    <xdr:to>
      <xdr:col>5</xdr:col>
      <xdr:colOff>47625</xdr:colOff>
      <xdr:row>77</xdr:row>
      <xdr:rowOff>9525</xdr:rowOff>
    </xdr:to>
    <xdr:sp>
      <xdr:nvSpPr>
        <xdr:cNvPr id="3" name="Line 4"/>
        <xdr:cNvSpPr>
          <a:spLocks/>
        </xdr:cNvSpPr>
      </xdr:nvSpPr>
      <xdr:spPr>
        <a:xfrm>
          <a:off x="5343525" y="1382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77</xdr:row>
      <xdr:rowOff>9525</xdr:rowOff>
    </xdr:from>
    <xdr:to>
      <xdr:col>1</xdr:col>
      <xdr:colOff>285750</xdr:colOff>
      <xdr:row>77</xdr:row>
      <xdr:rowOff>9525</xdr:rowOff>
    </xdr:to>
    <xdr:sp>
      <xdr:nvSpPr>
        <xdr:cNvPr id="4" name="Line 5"/>
        <xdr:cNvSpPr>
          <a:spLocks/>
        </xdr:cNvSpPr>
      </xdr:nvSpPr>
      <xdr:spPr>
        <a:xfrm>
          <a:off x="971550" y="1382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77</xdr:row>
      <xdr:rowOff>9525</xdr:rowOff>
    </xdr:from>
    <xdr:to>
      <xdr:col>1</xdr:col>
      <xdr:colOff>285750</xdr:colOff>
      <xdr:row>77</xdr:row>
      <xdr:rowOff>9525</xdr:rowOff>
    </xdr:to>
    <xdr:sp>
      <xdr:nvSpPr>
        <xdr:cNvPr id="5" name="Line 6"/>
        <xdr:cNvSpPr>
          <a:spLocks/>
        </xdr:cNvSpPr>
      </xdr:nvSpPr>
      <xdr:spPr>
        <a:xfrm>
          <a:off x="971550" y="1382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77</xdr:row>
      <xdr:rowOff>9525</xdr:rowOff>
    </xdr:from>
    <xdr:to>
      <xdr:col>1</xdr:col>
      <xdr:colOff>285750</xdr:colOff>
      <xdr:row>77</xdr:row>
      <xdr:rowOff>9525</xdr:rowOff>
    </xdr:to>
    <xdr:sp>
      <xdr:nvSpPr>
        <xdr:cNvPr id="6" name="Line 7"/>
        <xdr:cNvSpPr>
          <a:spLocks/>
        </xdr:cNvSpPr>
      </xdr:nvSpPr>
      <xdr:spPr>
        <a:xfrm>
          <a:off x="971550" y="1382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77</xdr:row>
      <xdr:rowOff>9525</xdr:rowOff>
    </xdr:from>
    <xdr:to>
      <xdr:col>1</xdr:col>
      <xdr:colOff>285750</xdr:colOff>
      <xdr:row>77</xdr:row>
      <xdr:rowOff>9525</xdr:rowOff>
    </xdr:to>
    <xdr:sp>
      <xdr:nvSpPr>
        <xdr:cNvPr id="7" name="Line 8"/>
        <xdr:cNvSpPr>
          <a:spLocks/>
        </xdr:cNvSpPr>
      </xdr:nvSpPr>
      <xdr:spPr>
        <a:xfrm>
          <a:off x="971550" y="1382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zoomScale="75" zoomScaleNormal="75" workbookViewId="0" topLeftCell="A1">
      <selection activeCell="E18" sqref="E18"/>
    </sheetView>
  </sheetViews>
  <sheetFormatPr defaultColWidth="9.00390625" defaultRowHeight="12.75"/>
  <cols>
    <col min="2" max="2" width="22.75390625" style="0" customWidth="1"/>
    <col min="3" max="3" width="14.00390625" style="0" customWidth="1"/>
    <col min="4" max="4" width="14.75390625" style="0" bestFit="1" customWidth="1"/>
    <col min="6" max="6" width="10.125" style="0" bestFit="1" customWidth="1"/>
    <col min="7" max="7" width="12.75390625" style="0" bestFit="1" customWidth="1"/>
    <col min="8" max="8" width="10.375" style="0" bestFit="1" customWidth="1"/>
  </cols>
  <sheetData>
    <row r="1" spans="2:9" ht="24" thickBot="1">
      <c r="B1" s="89" t="s">
        <v>60</v>
      </c>
      <c r="C1" s="90"/>
      <c r="D1" s="90"/>
      <c r="E1" s="91"/>
      <c r="F1" s="92">
        <f>D55+E26-C30/100*D54</f>
        <v>145.98536278866467</v>
      </c>
      <c r="G1" s="88">
        <f>F1*-1</f>
        <v>-145.98536278866467</v>
      </c>
      <c r="H1" s="23" t="s">
        <v>16</v>
      </c>
      <c r="I1" s="1"/>
    </row>
    <row r="2" spans="2:6" ht="16.5" customHeight="1" thickBot="1">
      <c r="B2" s="60" t="s">
        <v>15</v>
      </c>
      <c r="C2" s="61"/>
      <c r="D2" s="61"/>
      <c r="E2" s="71"/>
      <c r="F2" s="1"/>
    </row>
    <row r="3" spans="2:9" ht="12.75">
      <c r="B3" s="55"/>
      <c r="C3" s="3"/>
      <c r="D3" s="4" t="s">
        <v>0</v>
      </c>
      <c r="E3" s="70" t="s">
        <v>3</v>
      </c>
      <c r="F3" s="1"/>
      <c r="G3" s="31" t="s">
        <v>26</v>
      </c>
      <c r="H3" s="32"/>
      <c r="I3" s="33" t="s">
        <v>27</v>
      </c>
    </row>
    <row r="4" spans="2:9" ht="13.5" thickBot="1">
      <c r="B4" s="55"/>
      <c r="C4" s="6" t="s">
        <v>1</v>
      </c>
      <c r="D4" s="2" t="s">
        <v>2</v>
      </c>
      <c r="E4" s="7" t="s">
        <v>2</v>
      </c>
      <c r="F4" s="1"/>
      <c r="G4" s="34" t="s">
        <v>29</v>
      </c>
      <c r="H4" s="35" t="s">
        <v>30</v>
      </c>
      <c r="I4" s="36" t="s">
        <v>31</v>
      </c>
    </row>
    <row r="5" spans="2:9" ht="15.75" thickTop="1">
      <c r="B5" s="56" t="s">
        <v>13</v>
      </c>
      <c r="C5" s="10">
        <v>0</v>
      </c>
      <c r="D5" s="11">
        <v>0</v>
      </c>
      <c r="E5" s="57">
        <v>-400</v>
      </c>
      <c r="F5" s="1"/>
      <c r="G5" s="34"/>
      <c r="H5" s="30" t="s">
        <v>33</v>
      </c>
      <c r="I5" s="37" t="s">
        <v>34</v>
      </c>
    </row>
    <row r="6" spans="2:9" ht="15.75" thickBot="1">
      <c r="B6" s="56" t="s">
        <v>14</v>
      </c>
      <c r="C6" s="12">
        <v>1060</v>
      </c>
      <c r="D6" s="13">
        <v>-50</v>
      </c>
      <c r="E6" s="58">
        <v>-350</v>
      </c>
      <c r="F6" s="1"/>
      <c r="G6" s="34" t="s">
        <v>35</v>
      </c>
      <c r="H6" s="30" t="s">
        <v>30</v>
      </c>
      <c r="I6" s="37" t="s">
        <v>36</v>
      </c>
    </row>
    <row r="7" spans="2:9" ht="16.5" thickBot="1" thickTop="1">
      <c r="B7" s="56" t="s">
        <v>23</v>
      </c>
      <c r="C7" s="85">
        <f>K44*-1</f>
        <v>504.7619047619048</v>
      </c>
      <c r="D7" s="51" t="s">
        <v>49</v>
      </c>
      <c r="E7" s="59">
        <f>((D5-E5)+(D6-E6))*C6</f>
        <v>742000</v>
      </c>
      <c r="F7" s="1"/>
      <c r="G7" s="38"/>
      <c r="H7" s="39" t="s">
        <v>38</v>
      </c>
      <c r="I7" s="40" t="s">
        <v>39</v>
      </c>
    </row>
    <row r="8" spans="2:9" ht="15.75" thickBot="1">
      <c r="B8" s="60" t="s">
        <v>17</v>
      </c>
      <c r="C8" s="61"/>
      <c r="D8" s="61"/>
      <c r="E8" s="62"/>
      <c r="F8" s="1"/>
      <c r="G8" s="1"/>
      <c r="H8" s="1"/>
      <c r="I8" s="1"/>
    </row>
    <row r="9" spans="2:9" ht="12.75">
      <c r="B9" s="55"/>
      <c r="C9" s="3"/>
      <c r="D9" s="4" t="s">
        <v>19</v>
      </c>
      <c r="E9" s="5" t="s">
        <v>20</v>
      </c>
      <c r="F9" s="1"/>
      <c r="G9" s="1"/>
      <c r="H9" s="1"/>
      <c r="I9" s="1"/>
    </row>
    <row r="10" spans="2:9" ht="13.5" thickBot="1">
      <c r="B10" s="55"/>
      <c r="C10" s="6" t="s">
        <v>1</v>
      </c>
      <c r="D10" s="2" t="s">
        <v>2</v>
      </c>
      <c r="E10" s="7" t="s">
        <v>2</v>
      </c>
      <c r="F10" s="1"/>
      <c r="G10" s="1"/>
      <c r="H10" s="1"/>
      <c r="I10" s="1"/>
    </row>
    <row r="11" spans="2:9" ht="15.75" thickTop="1">
      <c r="B11" s="56" t="s">
        <v>13</v>
      </c>
      <c r="C11" s="10">
        <v>0</v>
      </c>
      <c r="D11" s="11">
        <v>0</v>
      </c>
      <c r="E11" s="57">
        <v>-260</v>
      </c>
      <c r="F11" s="1"/>
      <c r="G11" s="1"/>
      <c r="H11" s="1"/>
      <c r="I11" s="1"/>
    </row>
    <row r="12" spans="2:9" ht="15.75" thickBot="1">
      <c r="B12" s="56" t="s">
        <v>14</v>
      </c>
      <c r="C12" s="12">
        <v>430</v>
      </c>
      <c r="D12" s="13">
        <v>-40</v>
      </c>
      <c r="E12" s="58">
        <v>-220</v>
      </c>
      <c r="F12" s="1"/>
      <c r="G12" s="1"/>
      <c r="H12" s="1"/>
      <c r="I12" s="1"/>
    </row>
    <row r="13" spans="2:5" ht="15.75" thickTop="1">
      <c r="B13" s="56" t="s">
        <v>24</v>
      </c>
      <c r="C13" s="85">
        <f>K46*-1</f>
        <v>201.96969696969697</v>
      </c>
      <c r="D13" s="51" t="s">
        <v>50</v>
      </c>
      <c r="E13" s="59">
        <f>((D11-E11)+(D12-E12))*C12</f>
        <v>189200</v>
      </c>
    </row>
    <row r="14" spans="2:5" ht="15">
      <c r="B14" s="60" t="s">
        <v>18</v>
      </c>
      <c r="C14" s="25"/>
      <c r="D14" s="25"/>
      <c r="E14" s="63"/>
    </row>
    <row r="15" spans="2:8" ht="15.75" thickBot="1">
      <c r="B15" s="60"/>
      <c r="C15" s="25">
        <v>-950</v>
      </c>
      <c r="D15" s="25"/>
      <c r="E15" s="63"/>
      <c r="H15" t="s">
        <v>61</v>
      </c>
    </row>
    <row r="16" spans="2:5" ht="15.75" thickTop="1">
      <c r="B16" s="60"/>
      <c r="C16" s="43">
        <f>C15</f>
        <v>-950</v>
      </c>
      <c r="D16" s="44">
        <f>C15-D11</f>
        <v>-950</v>
      </c>
      <c r="E16" s="64">
        <f>C15+E11</f>
        <v>-1210</v>
      </c>
    </row>
    <row r="17" spans="2:5" ht="15.75" thickBot="1">
      <c r="B17" s="60"/>
      <c r="C17" s="45">
        <f>C15-C12</f>
        <v>-1380</v>
      </c>
      <c r="D17" s="46">
        <f>C15+D12</f>
        <v>-990</v>
      </c>
      <c r="E17" s="65">
        <f>C15+E12</f>
        <v>-1170</v>
      </c>
    </row>
    <row r="18" spans="2:5" ht="16.5" thickBot="1" thickTop="1">
      <c r="B18" s="66" t="s">
        <v>48</v>
      </c>
      <c r="C18" s="52"/>
      <c r="D18" s="53">
        <v>15</v>
      </c>
      <c r="E18" s="67" t="s">
        <v>62</v>
      </c>
    </row>
    <row r="19" spans="2:5" ht="15.75" thickBot="1">
      <c r="B19" s="72"/>
      <c r="C19" s="73"/>
      <c r="D19" s="74"/>
      <c r="E19" s="75"/>
    </row>
    <row r="20" spans="2:6" ht="12.75">
      <c r="B20" s="77" t="s">
        <v>25</v>
      </c>
      <c r="C20" s="78">
        <f>C6*2</f>
        <v>2120</v>
      </c>
      <c r="D20" s="79" t="s">
        <v>54</v>
      </c>
      <c r="E20" s="80">
        <f>((C21+C22)/2)*C20</f>
        <v>742000</v>
      </c>
      <c r="F20" s="76"/>
    </row>
    <row r="21" spans="2:6" ht="12.75">
      <c r="B21" s="81" t="s">
        <v>28</v>
      </c>
      <c r="C21" s="29">
        <f>D5-E5</f>
        <v>400</v>
      </c>
      <c r="D21" s="28" t="s">
        <v>55</v>
      </c>
      <c r="E21" s="37">
        <f>((C25+C26)/2)*C24</f>
        <v>189200</v>
      </c>
      <c r="F21" s="76"/>
    </row>
    <row r="22" spans="2:6" ht="12.75">
      <c r="B22" s="81" t="s">
        <v>32</v>
      </c>
      <c r="C22" s="29">
        <f>D6-E6</f>
        <v>300</v>
      </c>
      <c r="D22" s="28"/>
      <c r="E22" s="37"/>
      <c r="F22" s="76"/>
    </row>
    <row r="23" spans="2:6" ht="12.75">
      <c r="B23" s="81"/>
      <c r="C23" s="29"/>
      <c r="D23" s="28" t="s">
        <v>56</v>
      </c>
      <c r="E23" s="37">
        <f>(E21*C29)/(E20*D54)</f>
        <v>0.6602866613243972</v>
      </c>
      <c r="F23" s="76"/>
    </row>
    <row r="24" spans="2:6" ht="12.75">
      <c r="B24" s="81" t="s">
        <v>37</v>
      </c>
      <c r="C24" s="29">
        <f>C12*2</f>
        <v>860</v>
      </c>
      <c r="D24" s="28"/>
      <c r="E24" s="37"/>
      <c r="F24" s="76"/>
    </row>
    <row r="25" spans="2:6" ht="12.75">
      <c r="B25" s="81" t="s">
        <v>40</v>
      </c>
      <c r="C25" s="29">
        <f>D11-E11</f>
        <v>260</v>
      </c>
      <c r="D25" s="28" t="s">
        <v>57</v>
      </c>
      <c r="E25" s="37">
        <f>0.35*E23</f>
        <v>0.231100331463539</v>
      </c>
      <c r="F25" s="76"/>
    </row>
    <row r="26" spans="2:6" ht="12.75">
      <c r="B26" s="81" t="s">
        <v>41</v>
      </c>
      <c r="C26" s="29">
        <f>D12-E12</f>
        <v>180</v>
      </c>
      <c r="D26" s="28" t="s">
        <v>58</v>
      </c>
      <c r="E26" s="37">
        <f>E25*C28</f>
        <v>86.93774374104562</v>
      </c>
      <c r="F26" s="76"/>
    </row>
    <row r="27" spans="2:6" ht="12.75">
      <c r="B27" s="81"/>
      <c r="C27" s="29"/>
      <c r="D27" s="28" t="s">
        <v>59</v>
      </c>
      <c r="E27" s="37">
        <f>C30/100*C28</f>
        <v>56.42857142857143</v>
      </c>
      <c r="F27" s="76"/>
    </row>
    <row r="28" spans="2:6" ht="12.75">
      <c r="B28" s="81" t="s">
        <v>42</v>
      </c>
      <c r="C28" s="29">
        <f>(D52-D53)-D52</f>
        <v>376.1904761904762</v>
      </c>
      <c r="D28" s="28"/>
      <c r="E28" s="37"/>
      <c r="F28" s="76"/>
    </row>
    <row r="29" spans="2:6" ht="12.75">
      <c r="B29" s="81" t="s">
        <v>43</v>
      </c>
      <c r="C29" s="29">
        <f>D61-D55</f>
        <v>912.4891774891776</v>
      </c>
      <c r="D29" s="28" t="s">
        <v>51</v>
      </c>
      <c r="E29" s="37"/>
      <c r="F29" s="76"/>
    </row>
    <row r="30" spans="2:6" ht="12.75">
      <c r="B30" s="81" t="s">
        <v>44</v>
      </c>
      <c r="C30" s="29">
        <f>D18</f>
        <v>15</v>
      </c>
      <c r="D30" s="28" t="s">
        <v>52</v>
      </c>
      <c r="E30" s="37">
        <f>D55+E26</f>
        <v>198.84250564580753</v>
      </c>
      <c r="F30" s="76"/>
    </row>
    <row r="31" spans="2:5" ht="13.5" thickBot="1">
      <c r="B31" s="82"/>
      <c r="C31" s="83"/>
      <c r="D31" s="84" t="s">
        <v>53</v>
      </c>
      <c r="E31" s="40">
        <f>D55+E26-C30/100*D54</f>
        <v>145.98536278866467</v>
      </c>
    </row>
    <row r="32" spans="2:5" ht="15">
      <c r="B32" s="72"/>
      <c r="C32" s="73"/>
      <c r="D32" s="74"/>
      <c r="E32" s="75"/>
    </row>
    <row r="33" ht="15">
      <c r="B33" s="8" t="s">
        <v>45</v>
      </c>
    </row>
    <row r="34" spans="3:6" ht="12.75">
      <c r="C34" s="1" t="s">
        <v>1</v>
      </c>
      <c r="D34" s="1" t="s">
        <v>2</v>
      </c>
      <c r="E34" s="47">
        <v>0.5</v>
      </c>
      <c r="F34" s="24"/>
    </row>
    <row r="35" spans="2:5" ht="12.75">
      <c r="B35" t="s">
        <v>5</v>
      </c>
      <c r="C35" s="1">
        <f>C5</f>
        <v>0</v>
      </c>
      <c r="D35" s="1">
        <f>D5</f>
        <v>0</v>
      </c>
      <c r="E35" s="48">
        <f>D5</f>
        <v>0</v>
      </c>
    </row>
    <row r="36" spans="2:6" ht="12.75">
      <c r="B36" t="s">
        <v>4</v>
      </c>
      <c r="C36" s="9">
        <f>C5</f>
        <v>0</v>
      </c>
      <c r="D36" s="20">
        <f>D5+C22</f>
        <v>300</v>
      </c>
      <c r="E36" s="49">
        <f>(D5+E5)*0.5</f>
        <v>-200</v>
      </c>
      <c r="F36" s="1"/>
    </row>
    <row r="37" spans="2:6" ht="12.75">
      <c r="B37" s="18" t="s">
        <v>8</v>
      </c>
      <c r="C37" s="19">
        <f>C5</f>
        <v>0</v>
      </c>
      <c r="D37" s="21">
        <f>E5-C22</f>
        <v>-700</v>
      </c>
      <c r="E37" s="50">
        <f>(D6+E6)*0.5</f>
        <v>-200</v>
      </c>
      <c r="F37" s="1"/>
    </row>
    <row r="38" spans="2:6" ht="12.75">
      <c r="B38" t="s">
        <v>7</v>
      </c>
      <c r="C38" s="9"/>
      <c r="D38" s="9"/>
      <c r="E38" s="47">
        <v>0.25</v>
      </c>
      <c r="F38" s="1"/>
    </row>
    <row r="39" spans="2:6" ht="12.75">
      <c r="B39" t="s">
        <v>6</v>
      </c>
      <c r="C39" s="9">
        <f>C6</f>
        <v>1060</v>
      </c>
      <c r="D39" s="22">
        <f>D6+C21</f>
        <v>350</v>
      </c>
      <c r="E39" s="49">
        <f>(-D5+E5)*0.25</f>
        <v>-100</v>
      </c>
      <c r="F39" s="1"/>
    </row>
    <row r="40" spans="2:6" ht="12.75">
      <c r="B40" t="s">
        <v>9</v>
      </c>
      <c r="C40" s="9">
        <f>C6</f>
        <v>1060</v>
      </c>
      <c r="D40" s="20">
        <f>E6-C21</f>
        <v>-750</v>
      </c>
      <c r="E40" s="49">
        <f>((-D6+E6)*0.25)+D6</f>
        <v>-125</v>
      </c>
      <c r="F40" s="1"/>
    </row>
    <row r="41" spans="2:6" ht="15">
      <c r="B41" s="8" t="s">
        <v>46</v>
      </c>
      <c r="F41" s="1"/>
    </row>
    <row r="42" spans="3:6" ht="12.75">
      <c r="C42" s="1" t="s">
        <v>1</v>
      </c>
      <c r="D42" s="1" t="s">
        <v>2</v>
      </c>
      <c r="E42" s="47">
        <v>0.5</v>
      </c>
      <c r="F42" s="1"/>
    </row>
    <row r="43" spans="2:10" ht="12.75">
      <c r="B43" t="s">
        <v>5</v>
      </c>
      <c r="C43" s="1">
        <f>C11</f>
        <v>0</v>
      </c>
      <c r="D43" s="1">
        <f>D11</f>
        <v>0</v>
      </c>
      <c r="E43" s="48" t="str">
        <f>D13</f>
        <v>Plocha výšk.</v>
      </c>
      <c r="F43" s="1"/>
      <c r="G43" s="68"/>
      <c r="H43" s="69"/>
      <c r="J43" s="41"/>
    </row>
    <row r="44" spans="2:11" ht="12.75">
      <c r="B44" t="s">
        <v>4</v>
      </c>
      <c r="C44" s="1">
        <f>C11</f>
        <v>0</v>
      </c>
      <c r="D44" s="20">
        <f>D11+C26+C15</f>
        <v>-770</v>
      </c>
      <c r="E44" s="49">
        <f>(D11+E11)*0.5</f>
        <v>-130</v>
      </c>
      <c r="F44" s="1">
        <f>C5</f>
        <v>0</v>
      </c>
      <c r="G44" s="68">
        <f>D36</f>
        <v>300</v>
      </c>
      <c r="H44" s="69">
        <f>D37</f>
        <v>-700</v>
      </c>
      <c r="J44" s="41">
        <f>TREND(G44:G45,C5:C6,C53)</f>
        <v>-200</v>
      </c>
      <c r="K44">
        <f>(K49-K50)/(J49-J50)</f>
        <v>-504.7619047619048</v>
      </c>
    </row>
    <row r="45" spans="2:10" ht="12.75">
      <c r="B45" s="18" t="s">
        <v>8</v>
      </c>
      <c r="C45" s="42">
        <f>C11</f>
        <v>0</v>
      </c>
      <c r="D45" s="21">
        <f>E11-C26+C15</f>
        <v>-1390</v>
      </c>
      <c r="E45" s="50">
        <f>(D12+E12)*0.5</f>
        <v>-130</v>
      </c>
      <c r="F45" s="1">
        <f>C6</f>
        <v>1060</v>
      </c>
      <c r="G45" s="68">
        <f>D40</f>
        <v>-750</v>
      </c>
      <c r="H45" s="69">
        <f>D39</f>
        <v>350</v>
      </c>
      <c r="J45" s="41">
        <f>TREND(H44:H45,C5:C6,C53)</f>
        <v>-200</v>
      </c>
    </row>
    <row r="46" spans="2:11" ht="12.75">
      <c r="B46" t="s">
        <v>7</v>
      </c>
      <c r="C46" s="9"/>
      <c r="D46" s="9"/>
      <c r="E46" s="47">
        <v>0.25</v>
      </c>
      <c r="F46" s="1">
        <f>C11</f>
        <v>0</v>
      </c>
      <c r="G46" s="68">
        <f>D44</f>
        <v>-770</v>
      </c>
      <c r="H46" s="69">
        <f>D45</f>
        <v>-1390</v>
      </c>
      <c r="J46" s="41">
        <f>TREND(G46:G47,C11:C12,C59)</f>
        <v>-1080</v>
      </c>
      <c r="K46">
        <f>(K51-K52)/(J51-J52)</f>
        <v>-201.96969696969697</v>
      </c>
    </row>
    <row r="47" spans="2:10" ht="12.75">
      <c r="B47" t="s">
        <v>6</v>
      </c>
      <c r="C47" s="9">
        <f>C12</f>
        <v>430</v>
      </c>
      <c r="D47" s="22">
        <f>D17+C25</f>
        <v>-730</v>
      </c>
      <c r="E47" s="49">
        <f>(-D11+E11)*0.25</f>
        <v>-65</v>
      </c>
      <c r="F47" s="1">
        <f>C12</f>
        <v>430</v>
      </c>
      <c r="G47" s="68">
        <f>D48</f>
        <v>-1430</v>
      </c>
      <c r="H47" s="69">
        <f>D47</f>
        <v>-730</v>
      </c>
      <c r="J47" s="41">
        <f>TREND(H46:H47,C11:C12,C59)</f>
        <v>-1080</v>
      </c>
    </row>
    <row r="48" spans="2:10" ht="12.75">
      <c r="B48" t="s">
        <v>9</v>
      </c>
      <c r="C48" s="9">
        <f>C12</f>
        <v>430</v>
      </c>
      <c r="D48" s="20">
        <f>E12-C25+C15</f>
        <v>-1430</v>
      </c>
      <c r="E48" s="49">
        <f>((-D12+E12)*0.25)+D12</f>
        <v>-85</v>
      </c>
      <c r="F48" s="1"/>
      <c r="G48" s="68"/>
      <c r="H48" s="69"/>
      <c r="J48" s="41"/>
    </row>
    <row r="49" spans="6:11" ht="12.75">
      <c r="F49" s="1"/>
      <c r="I49">
        <f>LINEST(H44:H45,F44:F45)</f>
        <v>0.9905660377358492</v>
      </c>
      <c r="J49" s="69">
        <f>INDEX(I49,1)</f>
        <v>0.9905660377358492</v>
      </c>
      <c r="K49" s="69">
        <f>INDEX(LINEST(H44:H45,F44:F45),2)</f>
        <v>-700.0000000000001</v>
      </c>
    </row>
    <row r="50" spans="2:11" ht="15.75">
      <c r="B50" s="17" t="s">
        <v>47</v>
      </c>
      <c r="C50" s="1" t="s">
        <v>1</v>
      </c>
      <c r="D50" s="1" t="s">
        <v>2</v>
      </c>
      <c r="F50" s="1"/>
      <c r="I50">
        <f>LINEST(G44:G45,F44:F45)</f>
        <v>-0.9905660377358492</v>
      </c>
      <c r="J50" s="68">
        <f>INDEX(I50,1)</f>
        <v>-0.9905660377358492</v>
      </c>
      <c r="K50" s="68">
        <f>INDEX(LINEST(G44:G45,F44:F45),2)</f>
        <v>300.0000000000001</v>
      </c>
    </row>
    <row r="51" spans="2:11" ht="14.25">
      <c r="B51" t="s">
        <v>23</v>
      </c>
      <c r="C51" s="54">
        <f>C7</f>
        <v>504.7619047619048</v>
      </c>
      <c r="D51" s="1"/>
      <c r="F51" s="1"/>
      <c r="I51">
        <f>LINEST(H46:H47,F46:F47)</f>
        <v>1.5348837209302326</v>
      </c>
      <c r="J51" s="69">
        <f>INDEX(I51,1)</f>
        <v>1.5348837209302326</v>
      </c>
      <c r="K51" s="69">
        <f>INDEX(LINEST(H46:H47,F46:F47),2)</f>
        <v>-1390</v>
      </c>
    </row>
    <row r="52" spans="2:11" ht="15.75">
      <c r="B52" t="s">
        <v>10</v>
      </c>
      <c r="C52" s="1">
        <f>C51</f>
        <v>504.7619047619048</v>
      </c>
      <c r="D52" s="14">
        <f>TREND(D5:D6,C5:C6,C51)</f>
        <v>-23.809523809523814</v>
      </c>
      <c r="I52">
        <f>LINEST(G46:G47,F46:F47)</f>
        <v>-1.5348837209302326</v>
      </c>
      <c r="J52" s="68">
        <f>INDEX(I52,1)</f>
        <v>-1.5348837209302326</v>
      </c>
      <c r="K52" s="68">
        <f>INDEX(LINEST(G46:G47,F46:F47),2)</f>
        <v>-770</v>
      </c>
    </row>
    <row r="53" spans="2:4" ht="16.5" thickBot="1">
      <c r="B53" t="s">
        <v>11</v>
      </c>
      <c r="C53" s="1">
        <f>C51</f>
        <v>504.7619047619048</v>
      </c>
      <c r="D53" s="14">
        <f>TREND(E5:E6,C5:C6,C51)</f>
        <v>-376.1904761904762</v>
      </c>
    </row>
    <row r="54" spans="2:4" ht="17.25" thickBot="1" thickTop="1">
      <c r="B54" s="86" t="s">
        <v>12</v>
      </c>
      <c r="C54" s="15"/>
      <c r="D54" s="16">
        <f>D52-D53</f>
        <v>352.3809523809524</v>
      </c>
    </row>
    <row r="55" spans="2:5" ht="17.25" thickBot="1" thickTop="1">
      <c r="B55" s="86" t="s">
        <v>22</v>
      </c>
      <c r="C55" s="15"/>
      <c r="D55" s="16">
        <f>((D52-D53)*0.25)-D52</f>
        <v>111.90476190476191</v>
      </c>
      <c r="E55" s="87">
        <f>D55*-1</f>
        <v>-111.90476190476191</v>
      </c>
    </row>
    <row r="56" ht="13.5" thickTop="1"/>
    <row r="57" spans="2:4" ht="14.25">
      <c r="B57" t="s">
        <v>24</v>
      </c>
      <c r="C57" s="54">
        <f>C13</f>
        <v>201.96969696969697</v>
      </c>
      <c r="D57" s="1"/>
    </row>
    <row r="58" spans="2:4" ht="15.75">
      <c r="B58" t="s">
        <v>10</v>
      </c>
      <c r="C58" s="1">
        <f>C57</f>
        <v>201.96969696969697</v>
      </c>
      <c r="D58" s="14">
        <f>TREND(D16:D17,C11:C12,C57)</f>
        <v>-968.7878787878788</v>
      </c>
    </row>
    <row r="59" spans="2:4" ht="16.5" thickBot="1">
      <c r="B59" t="s">
        <v>11</v>
      </c>
      <c r="C59" s="1">
        <f>C57</f>
        <v>201.96969696969697</v>
      </c>
      <c r="D59" s="14">
        <f>TREND(E16:E17,C11:C12,C57)</f>
        <v>-1191.2121212121212</v>
      </c>
    </row>
    <row r="60" spans="2:4" ht="17.25" thickBot="1" thickTop="1">
      <c r="B60" s="86" t="s">
        <v>12</v>
      </c>
      <c r="C60" s="15"/>
      <c r="D60" s="16">
        <f>D58-D59</f>
        <v>222.4242424242425</v>
      </c>
    </row>
    <row r="61" spans="2:5" ht="17.25" thickBot="1" thickTop="1">
      <c r="B61" s="86" t="s">
        <v>21</v>
      </c>
      <c r="C61" s="15"/>
      <c r="D61" s="16">
        <f>((D58-D59)*0.25)-D58</f>
        <v>1024.3939393939395</v>
      </c>
      <c r="E61" s="87">
        <f>D61*-1</f>
        <v>-1024.3939393939395</v>
      </c>
    </row>
    <row r="62" ht="16.5" thickTop="1">
      <c r="D62" s="27"/>
    </row>
    <row r="71" ht="12.75">
      <c r="H71" s="26"/>
    </row>
    <row r="72" ht="12.75">
      <c r="I72" s="41"/>
    </row>
  </sheetData>
  <printOptions/>
  <pageMargins left="0.75" right="0.75" top="1" bottom="1" header="0.4921259845" footer="0.492125984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pgois</cp:lastModifiedBy>
  <cp:lastPrinted>2000-06-21T17:26:42Z</cp:lastPrinted>
  <dcterms:created xsi:type="dcterms:W3CDTF">2000-06-04T09:39:29Z</dcterms:created>
  <dcterms:modified xsi:type="dcterms:W3CDTF">2008-07-01T16:34:54Z</dcterms:modified>
  <cp:category/>
  <cp:version/>
  <cp:contentType/>
  <cp:contentStatus/>
</cp:coreProperties>
</file>